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oirs\SAé 2.4\"/>
    </mc:Choice>
  </mc:AlternateContent>
  <bookViews>
    <workbookView xWindow="0" yWindow="0" windowWidth="19200" windowHeight="8100"/>
  </bookViews>
  <sheets>
    <sheet name="Etat des lieu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C30" i="1"/>
  <c r="H20" i="1"/>
  <c r="H29" i="1" l="1"/>
  <c r="H21" i="1"/>
  <c r="C34" i="1"/>
  <c r="J7" i="1"/>
  <c r="C27" i="1" s="1"/>
  <c r="C7" i="1"/>
  <c r="E7" i="1"/>
  <c r="B7" i="1"/>
  <c r="F7" i="1"/>
  <c r="G7" i="1"/>
  <c r="K3" i="1"/>
  <c r="I7" i="1"/>
  <c r="C11" i="1" l="1"/>
  <c r="C13" i="1"/>
  <c r="C15" i="1"/>
  <c r="H28" i="1" s="1"/>
  <c r="H30" i="1" s="1"/>
  <c r="H22" i="1"/>
  <c r="H23" i="1" s="1"/>
  <c r="D7" i="1"/>
  <c r="H7" i="1"/>
  <c r="C29" i="1" s="1"/>
  <c r="K4" i="1"/>
  <c r="C12" i="1" l="1"/>
  <c r="C19" i="1"/>
  <c r="C23" i="1" s="1"/>
  <c r="C33" i="1"/>
  <c r="C35" i="1" s="1"/>
  <c r="C37" i="1" s="1"/>
  <c r="H31" i="1"/>
  <c r="H32" i="1" s="1"/>
  <c r="C28" i="1"/>
  <c r="K5" i="1"/>
  <c r="K6" i="1" s="1"/>
  <c r="C22" i="1" s="1"/>
  <c r="C36" i="1" s="1"/>
  <c r="H34" i="1" l="1"/>
  <c r="C24" i="1"/>
</calcChain>
</file>

<file path=xl/sharedStrings.xml><?xml version="1.0" encoding="utf-8"?>
<sst xmlns="http://schemas.openxmlformats.org/spreadsheetml/2006/main" count="54" uniqueCount="45">
  <si>
    <t>Réglages</t>
  </si>
  <si>
    <t>Fabrication</t>
  </si>
  <si>
    <t>Contrôle</t>
  </si>
  <si>
    <t>Ebavurage</t>
  </si>
  <si>
    <t xml:space="preserve">Pièces produites </t>
  </si>
  <si>
    <t>non conforme</t>
  </si>
  <si>
    <t>conforme</t>
  </si>
  <si>
    <t>Temps (min)</t>
  </si>
  <si>
    <t>Panne / Temps 
perdu</t>
  </si>
  <si>
    <t>Installation/
démontage de la pièce</t>
  </si>
  <si>
    <t>9h-10h</t>
  </si>
  <si>
    <t>10h-11h</t>
  </si>
  <si>
    <t>Temps cumulé</t>
  </si>
  <si>
    <t>Total</t>
  </si>
  <si>
    <t>Indicateurs</t>
  </si>
  <si>
    <t>Temps d'usinage (min)</t>
  </si>
  <si>
    <t>Temps d'installation (min)</t>
  </si>
  <si>
    <t>TRS</t>
  </si>
  <si>
    <t>Production réelle (p)</t>
  </si>
  <si>
    <t>Temps disponbile(min)</t>
  </si>
  <si>
    <t>Temps de réglage</t>
  </si>
  <si>
    <t>Production max (p)</t>
  </si>
  <si>
    <t>Données</t>
  </si>
  <si>
    <t>TRG</t>
  </si>
  <si>
    <t>Cout de revient réel</t>
  </si>
  <si>
    <t>Taux horaire (€/h)</t>
  </si>
  <si>
    <t>Temps d'ouverture (min)</t>
  </si>
  <si>
    <t>Taux horaire</t>
  </si>
  <si>
    <t>Nb pièce conforme</t>
  </si>
  <si>
    <t>Cout de revient thérorique</t>
  </si>
  <si>
    <t>coût de réglage</t>
  </si>
  <si>
    <t>Nb de pièce fabriquée</t>
  </si>
  <si>
    <t>Cout de réglage unitaire</t>
  </si>
  <si>
    <t>Coût de fabrication unitaire</t>
  </si>
  <si>
    <t>8h30-9h</t>
  </si>
  <si>
    <t>11h-11h30</t>
  </si>
  <si>
    <t>Temps de désinstallation (min)</t>
  </si>
  <si>
    <t>Taux performance</t>
  </si>
  <si>
    <t>Temps de fonctionnement (min)</t>
  </si>
  <si>
    <t>Temps requis (min)</t>
  </si>
  <si>
    <t>Taux de charge</t>
  </si>
  <si>
    <t>Taux de qualité</t>
  </si>
  <si>
    <t>Taux de performance</t>
  </si>
  <si>
    <t>Temps NET (min)</t>
  </si>
  <si>
    <t>Cout de revient thérorique unitaire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</si>
</sst>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€&quot;"/>
  </numFmts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4" borderId="0" xfId="0" applyFill="1"/>
    <xf numFmtId="0" fontId="0" fillId="5" borderId="0" xfId="0" applyFill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/>
    <xf numFmtId="0" fontId="0" fillId="0" borderId="1" xfId="0" applyFill="1" applyBorder="1"/>
    <xf numFmtId="0" fontId="0" fillId="6" borderId="0" xfId="0" applyFill="1"/>
    <xf numFmtId="0" fontId="0" fillId="7" borderId="1" xfId="0" applyFill="1" applyBorder="1"/>
    <xf numFmtId="10" fontId="0" fillId="7" borderId="1" xfId="0" applyNumberFormat="1" applyFill="1" applyBorder="1"/>
    <xf numFmtId="2" fontId="0" fillId="0" borderId="1" xfId="0" applyNumberFormat="1" applyBorder="1"/>
    <xf numFmtId="10" fontId="0" fillId="2" borderId="1" xfId="0" applyNumberFormat="1" applyFill="1" applyBorder="1"/>
    <xf numFmtId="165" fontId="0" fillId="0" borderId="0" xfId="0" applyNumberFormat="1"/>
    <xf numFmtId="165" fontId="0" fillId="0" borderId="1" xfId="0" applyNumberFormat="1" applyBorder="1"/>
    <xf numFmtId="165" fontId="0" fillId="7" borderId="1" xfId="0" applyNumberFormat="1" applyFill="1" applyBorder="1"/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165" fontId="0" fillId="2" borderId="1" xfId="0" applyNumberFormat="1" applyFill="1" applyBorder="1" applyAlignment="1">
      <alignment horizontal="left"/>
    </xf>
    <xf numFmtId="165" fontId="0" fillId="7" borderId="1" xfId="0" applyNumberForma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36-4F64-993A-235D4C43ACD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36-4F64-993A-235D4C43ACD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D36-4F64-993A-235D4C43ACD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D36-4F64-993A-235D4C43ACD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D36-4F64-993A-235D4C43ACD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D36-4F64-993A-235D4C43ACD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D36-4F64-993A-235D4C43ACD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D36-4F64-993A-235D4C43ACD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D36-4F64-993A-235D4C43ACD9}"/>
              </c:ext>
            </c:extLst>
          </c:dPt>
          <c:cat>
            <c:strRef>
              <c:f>'Etat des lieux'!$B$2:$J$2</c:f>
              <c:strCache>
                <c:ptCount val="9"/>
                <c:pt idx="0">
                  <c:v>Réglages</c:v>
                </c:pt>
                <c:pt idx="1">
                  <c:v>Installation/
démontage de la pièce</c:v>
                </c:pt>
                <c:pt idx="2">
                  <c:v>Fabrication</c:v>
                </c:pt>
                <c:pt idx="3">
                  <c:v>Panne / Temps 
perdu</c:v>
                </c:pt>
                <c:pt idx="4">
                  <c:v>Contrôle</c:v>
                </c:pt>
                <c:pt idx="5">
                  <c:v>Ebavurage</c:v>
                </c:pt>
                <c:pt idx="6">
                  <c:v>Pièces produites </c:v>
                </c:pt>
                <c:pt idx="7">
                  <c:v>non conforme</c:v>
                </c:pt>
                <c:pt idx="8">
                  <c:v>conforme</c:v>
                </c:pt>
              </c:strCache>
            </c:strRef>
          </c:cat>
          <c:val>
            <c:numRef>
              <c:f>'Etat des lieux'!$B$7:$J$7</c:f>
              <c:numCache>
                <c:formatCode>General</c:formatCode>
                <c:ptCount val="9"/>
                <c:pt idx="0">
                  <c:v>79</c:v>
                </c:pt>
                <c:pt idx="1">
                  <c:v>33</c:v>
                </c:pt>
                <c:pt idx="2">
                  <c:v>11</c:v>
                </c:pt>
                <c:pt idx="3">
                  <c:v>17</c:v>
                </c:pt>
                <c:pt idx="4">
                  <c:v>32</c:v>
                </c:pt>
                <c:pt idx="5">
                  <c:v>5.5</c:v>
                </c:pt>
                <c:pt idx="6">
                  <c:v>11</c:v>
                </c:pt>
                <c:pt idx="7">
                  <c:v>3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12-4D5D-9790-1220AD205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061701662292214"/>
          <c:y val="0.64409448818897641"/>
          <c:w val="0.77543241469816271"/>
          <c:h val="0.328127734033245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'Etat des lieux'!$A$3</c:f>
              <c:strCache>
                <c:ptCount val="1"/>
                <c:pt idx="0">
                  <c:v>8h30-9h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'Etat des lieux'!$B$2:$G$2</c:f>
              <c:strCache>
                <c:ptCount val="6"/>
                <c:pt idx="0">
                  <c:v>Réglages</c:v>
                </c:pt>
                <c:pt idx="1">
                  <c:v>Installation/
démontage de la pièce</c:v>
                </c:pt>
                <c:pt idx="2">
                  <c:v>Fabrication</c:v>
                </c:pt>
                <c:pt idx="3">
                  <c:v>Panne / Temps 
perdu</c:v>
                </c:pt>
                <c:pt idx="4">
                  <c:v>Contrôle</c:v>
                </c:pt>
                <c:pt idx="5">
                  <c:v>Ebavurage</c:v>
                </c:pt>
              </c:strCache>
            </c:strRef>
          </c:cat>
          <c:val>
            <c:numRef>
              <c:f>'Etat des lieux'!$B$3:$G$3</c:f>
              <c:numCache>
                <c:formatCode>General</c:formatCode>
                <c:ptCount val="6"/>
                <c:pt idx="0">
                  <c:v>23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25-49F3-9150-D6DD81FF8745}"/>
            </c:ext>
          </c:extLst>
        </c:ser>
        <c:ser>
          <c:idx val="1"/>
          <c:order val="1"/>
          <c:tx>
            <c:strRef>
              <c:f>'Etat des lieux'!$A$4</c:f>
              <c:strCache>
                <c:ptCount val="1"/>
                <c:pt idx="0">
                  <c:v>9h-10h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3.3333333333333229E-2"/>
                  <c:y val="-8.487556272013328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5A2-4F51-A6EE-C0808C213B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'Etat des lieux'!$B$2:$G$2</c:f>
              <c:strCache>
                <c:ptCount val="6"/>
                <c:pt idx="0">
                  <c:v>Réglages</c:v>
                </c:pt>
                <c:pt idx="1">
                  <c:v>Installation/
démontage de la pièce</c:v>
                </c:pt>
                <c:pt idx="2">
                  <c:v>Fabrication</c:v>
                </c:pt>
                <c:pt idx="3">
                  <c:v>Panne / Temps 
perdu</c:v>
                </c:pt>
                <c:pt idx="4">
                  <c:v>Contrôle</c:v>
                </c:pt>
                <c:pt idx="5">
                  <c:v>Ebavurage</c:v>
                </c:pt>
              </c:strCache>
            </c:strRef>
          </c:cat>
          <c:val>
            <c:numRef>
              <c:f>'Etat des lieux'!$B$4:$G$4</c:f>
              <c:numCache>
                <c:formatCode>General</c:formatCode>
                <c:ptCount val="6"/>
                <c:pt idx="0">
                  <c:v>46</c:v>
                </c:pt>
                <c:pt idx="1">
                  <c:v>6</c:v>
                </c:pt>
                <c:pt idx="2">
                  <c:v>2</c:v>
                </c:pt>
                <c:pt idx="4">
                  <c:v>5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25-49F3-9150-D6DD81FF8745}"/>
            </c:ext>
          </c:extLst>
        </c:ser>
        <c:ser>
          <c:idx val="2"/>
          <c:order val="2"/>
          <c:tx>
            <c:strRef>
              <c:f>'Etat des lieux'!$A$5</c:f>
              <c:strCache>
                <c:ptCount val="1"/>
                <c:pt idx="0">
                  <c:v>10h-11h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'Etat des lieux'!$B$2:$G$2</c:f>
              <c:strCache>
                <c:ptCount val="6"/>
                <c:pt idx="0">
                  <c:v>Réglages</c:v>
                </c:pt>
                <c:pt idx="1">
                  <c:v>Installation/
démontage de la pièce</c:v>
                </c:pt>
                <c:pt idx="2">
                  <c:v>Fabrication</c:v>
                </c:pt>
                <c:pt idx="3">
                  <c:v>Panne / Temps 
perdu</c:v>
                </c:pt>
                <c:pt idx="4">
                  <c:v>Contrôle</c:v>
                </c:pt>
                <c:pt idx="5">
                  <c:v>Ebavurage</c:v>
                </c:pt>
              </c:strCache>
            </c:strRef>
          </c:cat>
          <c:val>
            <c:numRef>
              <c:f>'Etat des lieux'!$B$5:$G$5</c:f>
              <c:numCache>
                <c:formatCode>General</c:formatCode>
                <c:ptCount val="6"/>
                <c:pt idx="0">
                  <c:v>7.5</c:v>
                </c:pt>
                <c:pt idx="1">
                  <c:v>21</c:v>
                </c:pt>
                <c:pt idx="2">
                  <c:v>7</c:v>
                </c:pt>
                <c:pt idx="4">
                  <c:v>21</c:v>
                </c:pt>
                <c:pt idx="5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25-49F3-9150-D6DD81FF8745}"/>
            </c:ext>
          </c:extLst>
        </c:ser>
        <c:ser>
          <c:idx val="3"/>
          <c:order val="3"/>
          <c:tx>
            <c:strRef>
              <c:f>'Etat des lieux'!$A$6</c:f>
              <c:strCache>
                <c:ptCount val="1"/>
                <c:pt idx="0">
                  <c:v>11h-11h30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'Etat des lieux'!$B$2:$G$2</c:f>
              <c:strCache>
                <c:ptCount val="6"/>
                <c:pt idx="0">
                  <c:v>Réglages</c:v>
                </c:pt>
                <c:pt idx="1">
                  <c:v>Installation/
démontage de la pièce</c:v>
                </c:pt>
                <c:pt idx="2">
                  <c:v>Fabrication</c:v>
                </c:pt>
                <c:pt idx="3">
                  <c:v>Panne / Temps 
perdu</c:v>
                </c:pt>
                <c:pt idx="4">
                  <c:v>Contrôle</c:v>
                </c:pt>
                <c:pt idx="5">
                  <c:v>Ebavurage</c:v>
                </c:pt>
              </c:strCache>
            </c:strRef>
          </c:cat>
          <c:val>
            <c:numRef>
              <c:f>'Etat des lieux'!$B$6:$G$6</c:f>
              <c:numCache>
                <c:formatCode>General</c:formatCode>
                <c:ptCount val="6"/>
                <c:pt idx="0">
                  <c:v>2.5</c:v>
                </c:pt>
                <c:pt idx="1">
                  <c:v>6</c:v>
                </c:pt>
                <c:pt idx="2">
                  <c:v>2</c:v>
                </c:pt>
                <c:pt idx="3">
                  <c:v>10</c:v>
                </c:pt>
                <c:pt idx="4">
                  <c:v>6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25-49F3-9150-D6DD81FF874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036490623"/>
        <c:axId val="2036498111"/>
      </c:barChart>
      <c:catAx>
        <c:axId val="20364906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6498111"/>
        <c:crosses val="autoZero"/>
        <c:auto val="1"/>
        <c:lblAlgn val="ctr"/>
        <c:lblOffset val="100"/>
        <c:noMultiLvlLbl val="0"/>
      </c:catAx>
      <c:valAx>
        <c:axId val="2036498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6490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36</xdr:row>
      <xdr:rowOff>9525</xdr:rowOff>
    </xdr:from>
    <xdr:to>
      <xdr:col>7</xdr:col>
      <xdr:colOff>485775</xdr:colOff>
      <xdr:row>50</xdr:row>
      <xdr:rowOff>85725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1000125</xdr:colOff>
      <xdr:row>34</xdr:row>
      <xdr:rowOff>152400</xdr:rowOff>
    </xdr:from>
    <xdr:to>
      <xdr:col>12</xdr:col>
      <xdr:colOff>542925</xdr:colOff>
      <xdr:row>48</xdr:row>
      <xdr:rowOff>38100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="70" zoomScaleNormal="70" workbookViewId="0">
      <selection activeCell="B47" sqref="B47"/>
    </sheetView>
  </sheetViews>
  <sheetFormatPr baseColWidth="10" defaultRowHeight="15" x14ac:dyDescent="0.25"/>
  <cols>
    <col min="2" max="2" width="18" customWidth="1"/>
    <col min="3" max="10" width="16.7109375" customWidth="1"/>
    <col min="11" max="11" width="13.85546875" bestFit="1" customWidth="1"/>
  </cols>
  <sheetData>
    <row r="1" spans="1:11" x14ac:dyDescent="0.25">
      <c r="A1" s="4"/>
      <c r="B1" s="23" t="s">
        <v>7</v>
      </c>
      <c r="C1" s="23"/>
      <c r="D1" s="23"/>
      <c r="E1" s="23"/>
      <c r="F1" s="23"/>
      <c r="G1" s="23"/>
      <c r="H1" s="23" t="s">
        <v>4</v>
      </c>
      <c r="I1" s="23"/>
      <c r="J1" s="23"/>
      <c r="K1" s="26" t="s">
        <v>12</v>
      </c>
    </row>
    <row r="2" spans="1:11" ht="45" x14ac:dyDescent="0.25">
      <c r="A2" s="4"/>
      <c r="B2" s="5" t="s">
        <v>0</v>
      </c>
      <c r="C2" s="6" t="s">
        <v>9</v>
      </c>
      <c r="D2" s="5" t="s">
        <v>1</v>
      </c>
      <c r="E2" s="6" t="s">
        <v>8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26"/>
    </row>
    <row r="3" spans="1:11" x14ac:dyDescent="0.25">
      <c r="A3" s="4" t="s">
        <v>34</v>
      </c>
      <c r="B3" s="7">
        <v>23</v>
      </c>
      <c r="C3" s="7"/>
      <c r="D3" s="7"/>
      <c r="E3" s="7">
        <v>7</v>
      </c>
      <c r="F3" s="7"/>
      <c r="G3" s="7"/>
      <c r="H3" s="7"/>
      <c r="I3" s="7"/>
      <c r="J3" s="7"/>
      <c r="K3" s="8">
        <f>SUM(B3:G3)</f>
        <v>30</v>
      </c>
    </row>
    <row r="4" spans="1:11" x14ac:dyDescent="0.25">
      <c r="A4" s="4" t="s">
        <v>10</v>
      </c>
      <c r="B4" s="7">
        <v>46</v>
      </c>
      <c r="C4" s="7">
        <v>6</v>
      </c>
      <c r="D4" s="7">
        <v>2</v>
      </c>
      <c r="E4" s="7"/>
      <c r="F4" s="7">
        <v>5</v>
      </c>
      <c r="G4" s="7">
        <v>1</v>
      </c>
      <c r="H4" s="7">
        <v>2</v>
      </c>
      <c r="I4" s="7">
        <v>2</v>
      </c>
      <c r="J4" s="7"/>
      <c r="K4" s="8">
        <f>SUM(B4:G4)+K3</f>
        <v>90</v>
      </c>
    </row>
    <row r="5" spans="1:11" x14ac:dyDescent="0.25">
      <c r="A5" s="4" t="s">
        <v>11</v>
      </c>
      <c r="B5" s="7">
        <v>7.5</v>
      </c>
      <c r="C5" s="7">
        <v>21</v>
      </c>
      <c r="D5" s="7">
        <v>7</v>
      </c>
      <c r="E5" s="7"/>
      <c r="F5" s="7">
        <v>21</v>
      </c>
      <c r="G5" s="7">
        <v>3.5</v>
      </c>
      <c r="H5" s="7">
        <v>7</v>
      </c>
      <c r="I5" s="7"/>
      <c r="J5" s="7">
        <v>7</v>
      </c>
      <c r="K5" s="8">
        <f t="shared" ref="K5:K6" si="0">SUM(B5:G5)+K4</f>
        <v>150</v>
      </c>
    </row>
    <row r="6" spans="1:11" x14ac:dyDescent="0.25">
      <c r="A6" s="4" t="s">
        <v>35</v>
      </c>
      <c r="B6" s="7">
        <v>2.5</v>
      </c>
      <c r="C6" s="7">
        <v>6</v>
      </c>
      <c r="D6" s="7">
        <v>2</v>
      </c>
      <c r="E6" s="7">
        <v>10</v>
      </c>
      <c r="F6" s="7">
        <v>6</v>
      </c>
      <c r="G6" s="7">
        <v>1</v>
      </c>
      <c r="H6" s="7">
        <v>2</v>
      </c>
      <c r="I6" s="7">
        <v>1</v>
      </c>
      <c r="J6" s="7">
        <v>1</v>
      </c>
      <c r="K6" s="8">
        <f t="shared" si="0"/>
        <v>177.5</v>
      </c>
    </row>
    <row r="7" spans="1:11" x14ac:dyDescent="0.25">
      <c r="A7" s="9" t="s">
        <v>13</v>
      </c>
      <c r="B7" s="8">
        <f>SUM(B3:B6)</f>
        <v>79</v>
      </c>
      <c r="C7" s="8">
        <f t="shared" ref="C7:J7" si="1">SUM(C3:C6)</f>
        <v>33</v>
      </c>
      <c r="D7" s="8">
        <f t="shared" si="1"/>
        <v>11</v>
      </c>
      <c r="E7" s="8">
        <f t="shared" si="1"/>
        <v>17</v>
      </c>
      <c r="F7" s="8">
        <f t="shared" si="1"/>
        <v>32</v>
      </c>
      <c r="G7" s="8">
        <f t="shared" si="1"/>
        <v>5.5</v>
      </c>
      <c r="H7" s="8">
        <f t="shared" si="1"/>
        <v>11</v>
      </c>
      <c r="I7" s="8">
        <f t="shared" si="1"/>
        <v>3</v>
      </c>
      <c r="J7" s="8">
        <f t="shared" si="1"/>
        <v>8</v>
      </c>
      <c r="K7" s="2"/>
    </row>
    <row r="10" spans="1:11" s="10" customFormat="1" x14ac:dyDescent="0.25">
      <c r="A10" s="10" t="s">
        <v>22</v>
      </c>
    </row>
    <row r="11" spans="1:11" x14ac:dyDescent="0.25">
      <c r="A11" s="25" t="s">
        <v>16</v>
      </c>
      <c r="B11" s="25"/>
      <c r="C11">
        <f>C7*(2/3)</f>
        <v>22</v>
      </c>
    </row>
    <row r="12" spans="1:11" x14ac:dyDescent="0.25">
      <c r="A12" s="25" t="s">
        <v>15</v>
      </c>
      <c r="B12" s="25"/>
      <c r="C12">
        <f>D7</f>
        <v>11</v>
      </c>
      <c r="D12" s="1"/>
    </row>
    <row r="13" spans="1:11" x14ac:dyDescent="0.25">
      <c r="A13" s="25" t="s">
        <v>36</v>
      </c>
      <c r="B13" s="25"/>
      <c r="C13">
        <f>C7*(1/3)</f>
        <v>11</v>
      </c>
    </row>
    <row r="14" spans="1:11" x14ac:dyDescent="0.25">
      <c r="A14" s="25" t="s">
        <v>26</v>
      </c>
      <c r="B14" s="25"/>
      <c r="C14">
        <v>180</v>
      </c>
    </row>
    <row r="15" spans="1:11" x14ac:dyDescent="0.25">
      <c r="A15" s="25" t="s">
        <v>20</v>
      </c>
      <c r="B15" s="25"/>
      <c r="C15">
        <f>B7</f>
        <v>79</v>
      </c>
    </row>
    <row r="16" spans="1:11" x14ac:dyDescent="0.25">
      <c r="A16" s="25" t="s">
        <v>25</v>
      </c>
      <c r="B16" s="25"/>
      <c r="C16" s="15">
        <v>100</v>
      </c>
    </row>
    <row r="18" spans="1:9" s="3" customFormat="1" x14ac:dyDescent="0.25">
      <c r="A18" s="3" t="s">
        <v>14</v>
      </c>
    </row>
    <row r="19" spans="1:9" x14ac:dyDescent="0.25">
      <c r="A19" s="23" t="s">
        <v>39</v>
      </c>
      <c r="B19" s="23"/>
      <c r="C19" s="11">
        <f>C7+D7+F7+G7+B7+E7</f>
        <v>177.5</v>
      </c>
      <c r="F19" s="23" t="s">
        <v>24</v>
      </c>
      <c r="G19" s="23"/>
      <c r="H19" s="23"/>
    </row>
    <row r="20" spans="1:9" x14ac:dyDescent="0.25">
      <c r="F20" s="23" t="s">
        <v>26</v>
      </c>
      <c r="G20" s="23"/>
      <c r="H20" s="4">
        <f>C14</f>
        <v>180</v>
      </c>
    </row>
    <row r="21" spans="1:9" x14ac:dyDescent="0.25">
      <c r="A21" s="23" t="s">
        <v>42</v>
      </c>
      <c r="B21" s="23"/>
      <c r="C21" s="23"/>
      <c r="F21" s="23" t="s">
        <v>27</v>
      </c>
      <c r="G21" s="23"/>
      <c r="H21" s="16">
        <f>C16</f>
        <v>100</v>
      </c>
      <c r="I21" s="15"/>
    </row>
    <row r="22" spans="1:9" x14ac:dyDescent="0.25">
      <c r="A22" s="23" t="s">
        <v>43</v>
      </c>
      <c r="B22" s="23"/>
      <c r="C22" s="4">
        <f>(K6-B7-F7)*8/11</f>
        <v>48.363636363636367</v>
      </c>
      <c r="F22" s="23" t="s">
        <v>28</v>
      </c>
      <c r="G22" s="23"/>
      <c r="H22" s="4">
        <f>J7</f>
        <v>8</v>
      </c>
    </row>
    <row r="23" spans="1:9" x14ac:dyDescent="0.25">
      <c r="A23" s="23" t="s">
        <v>38</v>
      </c>
      <c r="B23" s="23"/>
      <c r="C23" s="4">
        <f>C19-E7-B7</f>
        <v>81.5</v>
      </c>
      <c r="F23" s="23" t="s">
        <v>24</v>
      </c>
      <c r="G23" s="23"/>
      <c r="H23" s="17">
        <f>H20*(H21/60)/H22</f>
        <v>37.5</v>
      </c>
    </row>
    <row r="24" spans="1:9" x14ac:dyDescent="0.25">
      <c r="A24" s="23" t="s">
        <v>37</v>
      </c>
      <c r="B24" s="23"/>
      <c r="C24" s="12">
        <f>C22/C23</f>
        <v>0.59341885108756276</v>
      </c>
    </row>
    <row r="26" spans="1:9" x14ac:dyDescent="0.25">
      <c r="A26" s="23" t="s">
        <v>17</v>
      </c>
      <c r="B26" s="23"/>
      <c r="C26" s="23"/>
    </row>
    <row r="27" spans="1:9" x14ac:dyDescent="0.25">
      <c r="A27" s="23" t="s">
        <v>18</v>
      </c>
      <c r="B27" s="23"/>
      <c r="C27" s="4">
        <f>J7</f>
        <v>8</v>
      </c>
      <c r="F27" s="24" t="s">
        <v>29</v>
      </c>
      <c r="G27" s="24"/>
      <c r="H27" s="24"/>
    </row>
    <row r="28" spans="1:9" x14ac:dyDescent="0.25">
      <c r="A28" s="23" t="s">
        <v>19</v>
      </c>
      <c r="B28" s="23"/>
      <c r="C28" s="4">
        <f>C14-C15</f>
        <v>101</v>
      </c>
      <c r="F28" s="24" t="s">
        <v>20</v>
      </c>
      <c r="G28" s="24"/>
      <c r="H28" s="18">
        <f>C15</f>
        <v>79</v>
      </c>
    </row>
    <row r="29" spans="1:9" x14ac:dyDescent="0.25">
      <c r="A29" s="23" t="s">
        <v>21</v>
      </c>
      <c r="B29" s="23"/>
      <c r="C29" s="13">
        <f>H7</f>
        <v>11</v>
      </c>
      <c r="F29" s="24" t="s">
        <v>27</v>
      </c>
      <c r="G29" s="24"/>
      <c r="H29" s="19">
        <f>C16</f>
        <v>100</v>
      </c>
    </row>
    <row r="30" spans="1:9" x14ac:dyDescent="0.25">
      <c r="A30" s="23" t="s">
        <v>17</v>
      </c>
      <c r="B30" s="23"/>
      <c r="C30" s="12">
        <f>C22*0.8/C19</f>
        <v>0.21797695262483996</v>
      </c>
      <c r="F30" s="24" t="s">
        <v>30</v>
      </c>
      <c r="G30" s="24"/>
      <c r="H30" s="19">
        <f>H28*H29/60</f>
        <v>131.66666666666666</v>
      </c>
    </row>
    <row r="31" spans="1:9" x14ac:dyDescent="0.25">
      <c r="F31" s="24" t="s">
        <v>31</v>
      </c>
      <c r="G31" s="24"/>
      <c r="H31" s="20">
        <f>C29</f>
        <v>11</v>
      </c>
    </row>
    <row r="32" spans="1:9" x14ac:dyDescent="0.25">
      <c r="A32" s="23" t="s">
        <v>23</v>
      </c>
      <c r="B32" s="23"/>
      <c r="C32" s="23"/>
      <c r="F32" s="24" t="s">
        <v>32</v>
      </c>
      <c r="G32" s="24"/>
      <c r="H32" s="21">
        <f>H30/H31</f>
        <v>11.969696969696969</v>
      </c>
    </row>
    <row r="33" spans="1:8" x14ac:dyDescent="0.25">
      <c r="A33" s="23" t="s">
        <v>39</v>
      </c>
      <c r="B33" s="23"/>
      <c r="C33" s="4">
        <f>D7+B7-E7</f>
        <v>73</v>
      </c>
      <c r="F33" s="18" t="s">
        <v>33</v>
      </c>
      <c r="G33" s="18"/>
      <c r="H33" s="21">
        <f>100/H31</f>
        <v>9.0909090909090917</v>
      </c>
    </row>
    <row r="34" spans="1:8" x14ac:dyDescent="0.25">
      <c r="A34" s="23" t="s">
        <v>26</v>
      </c>
      <c r="B34" s="23"/>
      <c r="C34" s="4">
        <f>C14</f>
        <v>180</v>
      </c>
      <c r="F34" s="18" t="s">
        <v>44</v>
      </c>
      <c r="G34" s="18"/>
      <c r="H34" s="22">
        <f>H32+H33</f>
        <v>21.060606060606062</v>
      </c>
    </row>
    <row r="35" spans="1:8" x14ac:dyDescent="0.25">
      <c r="A35" s="23" t="s">
        <v>40</v>
      </c>
      <c r="B35" s="23"/>
      <c r="C35" s="14">
        <f>C33/C34</f>
        <v>0.40555555555555556</v>
      </c>
    </row>
    <row r="36" spans="1:8" x14ac:dyDescent="0.25">
      <c r="A36" s="23" t="s">
        <v>41</v>
      </c>
      <c r="B36" s="23"/>
      <c r="C36" s="14">
        <f>(C22*(8/11))/C22</f>
        <v>0.72727272727272729</v>
      </c>
    </row>
    <row r="37" spans="1:8" x14ac:dyDescent="0.25">
      <c r="A37" s="23" t="s">
        <v>23</v>
      </c>
      <c r="B37" s="23"/>
      <c r="C37" s="12">
        <f>C30*C35</f>
        <v>8.8401764120073986E-2</v>
      </c>
    </row>
  </sheetData>
  <mergeCells count="36">
    <mergeCell ref="A14:B14"/>
    <mergeCell ref="A27:B27"/>
    <mergeCell ref="B1:G1"/>
    <mergeCell ref="H1:J1"/>
    <mergeCell ref="K1:K2"/>
    <mergeCell ref="A19:B19"/>
    <mergeCell ref="A11:B11"/>
    <mergeCell ref="A12:B12"/>
    <mergeCell ref="A13:B13"/>
    <mergeCell ref="F19:H19"/>
    <mergeCell ref="A37:B37"/>
    <mergeCell ref="A28:B28"/>
    <mergeCell ref="A15:B15"/>
    <mergeCell ref="A29:B29"/>
    <mergeCell ref="A30:B30"/>
    <mergeCell ref="A26:C26"/>
    <mergeCell ref="A33:B33"/>
    <mergeCell ref="A16:B16"/>
    <mergeCell ref="A22:B22"/>
    <mergeCell ref="A23:B23"/>
    <mergeCell ref="A24:B24"/>
    <mergeCell ref="A21:C21"/>
    <mergeCell ref="A35:B35"/>
    <mergeCell ref="A34:B34"/>
    <mergeCell ref="A32:C32"/>
    <mergeCell ref="A36:B36"/>
    <mergeCell ref="F20:G20"/>
    <mergeCell ref="F21:G21"/>
    <mergeCell ref="F22:G22"/>
    <mergeCell ref="F23:G23"/>
    <mergeCell ref="F29:G29"/>
    <mergeCell ref="F30:G30"/>
    <mergeCell ref="F31:G31"/>
    <mergeCell ref="F32:G32"/>
    <mergeCell ref="F27:H27"/>
    <mergeCell ref="F28:G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Etat des lieux</vt:lpstr>
    </vt:vector>
  </TitlesOfParts>
  <Company>I.U.T de Saint Denis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BELOUET</dc:creator>
  <cp:lastModifiedBy>OUMRAIENE</cp:lastModifiedBy>
  <dcterms:created xsi:type="dcterms:W3CDTF">2024-06-04T06:08:15Z</dcterms:created>
  <dcterms:modified xsi:type="dcterms:W3CDTF">2026-06-18T10:23:38Z</dcterms:modified>
</cp:coreProperties>
</file>